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170" documentId="13_ncr:1_{EC4E6F28-EE95-4A25-9E4A-8C49EC5CB85C}" xr6:coauthVersionLast="47" xr6:coauthVersionMax="47" xr10:uidLastSave="{4784B90F-C4B0-45A9-8198-041167FAA044}"/>
  <bookViews>
    <workbookView xWindow="-120" yWindow="-120" windowWidth="20730" windowHeight="11040" firstSheet="1" activeTab="1" xr2:uid="{00473EA7-88E8-491B-B800-433EC08ABE0C}"/>
  </bookViews>
  <sheets>
    <sheet name="Resumen región 31" sheetId="15" r:id="rId1"/>
    <sheet name="UT MOJARIALING- UC2 REGION 31" sheetId="1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7" i="15" l="1"/>
  <c r="E27" i="15"/>
  <c r="D27" i="15"/>
  <c r="C27" i="15"/>
  <c r="B27" i="15"/>
  <c r="E68" i="16"/>
  <c r="E64" i="16"/>
  <c r="F49" i="16"/>
  <c r="G49" i="16" s="1"/>
  <c r="D37" i="16"/>
  <c r="C37" i="16"/>
  <c r="E3" i="15"/>
  <c r="E5" i="15"/>
  <c r="E37" i="16" l="1"/>
  <c r="C33" i="16" s="1"/>
  <c r="C44" i="16" s="1"/>
  <c r="B16" i="16" s="1"/>
  <c r="B18" i="16" s="1"/>
  <c r="D25" i="16" s="1"/>
  <c r="D22" i="16" l="1"/>
  <c r="D23" i="16"/>
  <c r="D24" i="16"/>
  <c r="D26" i="16" l="1"/>
</calcChain>
</file>

<file path=xl/sharedStrings.xml><?xml version="1.0" encoding="utf-8"?>
<sst xmlns="http://schemas.openxmlformats.org/spreadsheetml/2006/main" count="176" uniqueCount="139">
  <si>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</si>
  <si>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</si>
  <si>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</si>
  <si>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</si>
  <si>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</si>
  <si>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</si>
  <si>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</si>
  <si>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</si>
  <si>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</si>
  <si>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SUCRE</t>
  </si>
  <si>
    <t>CAIMITO</t>
  </si>
  <si>
    <t>GUARANDA</t>
  </si>
  <si>
    <t>LA UNIÓN</t>
  </si>
  <si>
    <t>MAJAGUAL</t>
  </si>
  <si>
    <t>SAN BENITO ABAD</t>
  </si>
  <si>
    <t>SAN MARCOS</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</si>
  <si>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</si>
  <si>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</si>
  <si>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</si>
  <si>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</si>
  <si>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</si>
  <si>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</si>
  <si>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</si>
  <si>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</si>
  <si>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</si>
  <si>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</si>
  <si>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</si>
  <si>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</si>
  <si>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</si>
  <si>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</si>
  <si>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</si>
  <si>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UT MOJARIALING- UC2 REGION 31</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</si>
  <si>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</si>
  <si>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</si>
  <si>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</si>
  <si>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</si>
  <si>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</si>
  <si>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</si>
  <si>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</si>
  <si>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</si>
  <si>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 xml:space="preserve">CORPORACION DE TELECOMUNICACIONES MARIALABAJA </t>
  </si>
  <si>
    <t xml:space="preserve">LINDA  ARACELY 
PEREIRA OSORIO </t>
  </si>
  <si>
    <t>Si</t>
  </si>
  <si>
    <t>El proponente presenta dentro del térmono de traslado, subsanación con respecto a:
- CAMARA COMERCIO MARIA LA BAJA, con lo cual se valida el nombre del integrante y representación legal  en el Folio 5.
- ANEXO JURIDICO 1A DOCUMENTO DE CONFORMACIÓN UNIÓN TEMPORAL.</t>
  </si>
  <si>
    <t>Integrante 2</t>
  </si>
  <si>
    <t>INGENIERIA E INFRAESTRUCTURA DE COLOMBIA S.A.S</t>
  </si>
  <si>
    <t>ALEJANDRO GIRALDO VILLEGAS</t>
  </si>
  <si>
    <t>Validación de proponente y representación legal en:
- CAMARA DE COMERCIO INGFRACOL (Folio 5)
El proponente presenta dentro del térmono de traslado, subsanación con el ANEXO JURIDICO 1A DOCUMENTO DE CONFORMACIÓN UNIÓN TEMPORAL.</t>
  </si>
  <si>
    <t>Integrante 3</t>
  </si>
  <si>
    <t>TV MOJANA SAS</t>
  </si>
  <si>
    <t>MARIA ALEJANDRA ARCE DIAZ</t>
  </si>
  <si>
    <t>Validación de proponente y representación legal en:
- Camara de comercio z6uWY7DbDR (Folio 3)
El proponente presenta dentro del térmono de traslado, subsanación con el ANEXO JURIDICO 1A DOCUMENTO DE CONFORMACIÓN UNIÓN TEMPORAL.</t>
  </si>
  <si>
    <t>RESUMEN REQUISITOS HABILITANTES</t>
  </si>
  <si>
    <t>REQUISITO HABILITANTE</t>
  </si>
  <si>
    <t>CUMPLE / NO CUMPLE</t>
  </si>
  <si>
    <t>Requisitos Jurídicos</t>
  </si>
  <si>
    <t>RECHAZADO</t>
  </si>
  <si>
    <t>Requisitos Técnicos</t>
  </si>
  <si>
    <t>Requisitos Financieros</t>
  </si>
  <si>
    <t>NO CUMPLE</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</si>
  <si>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</si>
  <si>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</si>
  <si>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</si>
  <si>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</si>
  <si>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</si>
  <si>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</si>
  <si>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</si>
  <si>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</si>
  <si>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</si>
  <si>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</si>
  <si>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</si>
  <si>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</si>
  <si>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</si>
  <si>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</si>
  <si>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</si>
  <si>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</si>
  <si>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</si>
  <si>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</si>
  <si>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</si>
  <si>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</si>
  <si>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</si>
  <si>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</si>
  <si>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</si>
  <si>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</si>
  <si>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</si>
  <si>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Luego de revisada la información aportada dentro del términos de traslado en relación con los soportes de pago de contraprestación, se valida la información de la siguiente con el área de tesorería:
- Integrante CORPORACION DE TELECOMUNICACIONES MARIALABAJA, se encuentra al día en el pago de contraprestación.
- Integrante INGENIERIA E INFRAESTRUCTURA DE COLOMBIA S.A.S, aporta soportes de FUR para distintos periodos, encontranto que:
   * Se realizó la presentación y pago de las obligaciones de los años 2022 y 2023.
   * El operador no ha cumplido con la contrapresentación y pago de: segundo trimestre al cuarto trimestre de 2019 (No presenta autoliquidación); primer trimestre al cuarto trimestre de 2020 (No presenta autoliquidación); primer trimestre al cuarto trimestre de 2021 (No presenta autoliquidación).
- Integrante TV MOJANA SAS, se encuentra al día en el pago de contraprestación.</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</si>
  <si>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</si>
  <si>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</si>
  <si>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Luego de revisada la información aportada dentro del términos de traslado, se valida la información de la siguiente manera dando aplicación al procedimiento indicado en el numeral 11.2.3. de los términos de referencia :
- Integrante CORPORACION DE TELECOMUNICACIONES MARIALABAJA, información validada contra en boletín trimestral del sector TIC (trimestre 4 de 2023).
- Integrante INGENIERIA E INFRAESTRUCTURA DE COLOMBIA S.A.S, información validada contra reporte en HECAA, radicado C3462460503120635-0272620OK del 11/07/2024.
- Integrante TV MOJANA SAS, información validada contra en boletín trimestral del sector TIC (trimestre 4 de 2023).</t>
  </si>
  <si>
    <t>Contenido de la propuesta técnica</t>
  </si>
  <si>
    <t>Autorización de recolección, tratamiento y protección de datos</t>
  </si>
  <si>
    <t>11.2.4 Contenido de la propuesta técnica</t>
  </si>
  <si>
    <t>VALIDACIÓN DE LA PROPUESTA</t>
  </si>
  <si>
    <t>Cantidad de accesos a internet fijo de la propuesta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</si>
  <si>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</si>
  <si>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</si>
  <si>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</si>
  <si>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</si>
  <si>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</si>
  <si>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</si>
  <si>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</si>
  <si>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</si>
  <si>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</si>
  <si>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</si>
  <si>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</si>
  <si>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</si>
  <si>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</si>
  <si>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</si>
  <si>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</si>
  <si>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GUARANDA
MAJAGUAL</t>
  </si>
  <si>
    <t>Luego de revisada la información aportada dentro del términos de traslado, se valida la información de la siguiente manera :
- El integrante TV MOJANA SAS, presenta presencia en 2 municipios de la región, los cuales se encontraban reportados en boletín trimestral del sector TIC (trimestre 4 de 2023), razón por la cual se verifica que dicha condición se cumplía para la fecha de presentación de la propuesta, y por ello se asigna el puntaje teniendo en cuenta el procedimiento indicado en los términos de referencia.
- Integrante CORPORACION DE TELECOMUNICACIONES MARIALABAJA, no acredita presencia en municipios de la región.
- Integrante INGENIERIA E INFRAESTRUCTURA DE COLOMBIA S.A.S, no acredita presencia en municipios de la región.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</si>
  <si>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</si>
  <si>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</si>
  <si>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</si>
  <si>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</si>
  <si>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</si>
  <si>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</si>
  <si>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</si>
  <si>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</si>
  <si>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</si>
  <si>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</si>
  <si>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</si>
  <si>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X</t>
  </si>
  <si>
    <t>Luego de revisada la información aportada dentro del términos de traslado, se encuentra que el proponente aporta el anexo 6 para acreditación del requisito (documento ANEXO 6 OFRECIMIENTO DE TIEMPO OPERACIONAL ADICIONAL REGION 31), sin embargo no se otorga puntaje debido a que es un mejoramiento de la propuesta inicial donde no aportó el anexo debidamente deligenciado.</t>
  </si>
  <si>
    <t>6 meses adicionales</t>
  </si>
  <si>
    <t>20.2.3 Valor  tarifa mensual por servicio de Conectividad ($ / mes) :</t>
  </si>
  <si>
    <t>Valor mínimo</t>
  </si>
  <si>
    <t>Valor máximo</t>
  </si>
  <si>
    <t>Ofrecimiento</t>
  </si>
  <si>
    <t>Validación de la condición</t>
  </si>
  <si>
    <t>NA</t>
  </si>
  <si>
    <t>Luego de revisada la información aportada dentro del términos de traslado, se encuentra que el proponente aporta el anexo 7 para acreditación del requisito (documento ANEXO 7 - OFRECIMIENTO VALOR DE LA TARIFA MENSUAL REGION 31), sin embargo no se otorga puntaje debido a que es un mejoramiento de la propuesta inicial donde no aportó el anexo debidamente deligenciado.
No habilitado</t>
  </si>
  <si>
    <t>20.2.4 Mayor porcentaje al exigido de accesos a internet fijo desplegados en Territorio Nal (cantidad de accesos) :</t>
  </si>
  <si>
    <t>Accesos mínimos exigidos para la región</t>
  </si>
  <si>
    <t>Ofrecimiento - Accesos acreditados por el proveedor interesado en el territorio nacional.</t>
  </si>
  <si>
    <t>Luego de revisada la información aportada dentro del términos de traslado, se valida la información de la siguiente manera dando aplicación al procedimiento indicado en el numeral 11.2.3. de los términos de referencia :
- Integrante CORPORACION DE TELECOMUNICACIONES MARIALABAJA, información validada contra en boletín trimestral del sector TIC (trimestre 4 de 2023).
- Integrante INGENIERIA E INFRAESTRUCTURA DE COLOMBIA S.A.S, información validada contra reporte en HECAA, radicado C3462460503120635-0272620OK del 11/07/2024.
- Integrante TV MOJANA SAS, información validada contra en boletín trimestral del sector TIC (trimestre 4 de 2023).
La información anterior se encontraba reportada para la fecha de presentación de la propuesta, y por ello se asigna el puntaje siguiendo el procedimiento establecido en los términos de referencia.</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</si>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</sst>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5">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55">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6" fillId="0" borderId="1" xfId="0" applyFont="1" applyBorder="1" applyAlignment="1">
      <alignment vertical="center" wrapText="1"/>
    </xf>
    <xf numFmtId="0" fontId="5" fillId="0" borderId="0" xfId="0" applyFont="1"/>
    <xf numFmtId="0" fontId="7" fillId="0" borderId="0" xfId="0" applyFont="1" applyAlignment="1">
      <alignment horizontal="center"/>
    </xf>
    <xf numFmtId="0" fontId="4" fillId="0" borderId="1" xfId="0" applyFont="1" applyBorder="1" applyAlignment="1">
      <alignment horizontal="left" vertical="center"/>
    </xf>
    <xf numFmtId="0" fontId="8" fillId="3" borderId="1" xfId="0" applyFont="1" applyFill="1" applyBorder="1" applyAlignment="1">
      <alignment horizontal="center" vertical="center"/>
    </xf>
    <xf numFmtId="0" fontId="4" fillId="0" borderId="1" xfId="0" applyFont="1" applyBorder="1" applyAlignment="1">
      <alignment horizontal="center" vertical="center"/>
    </xf>
    <xf numFmtId="0" fontId="8"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9" fillId="0" borderId="1" xfId="0" applyFont="1" applyBorder="1" applyAlignment="1">
      <alignment vertical="center" wrapText="1"/>
    </xf>
    <xf numFmtId="0" fontId="9" fillId="0" borderId="1" xfId="0" applyFont="1" applyBorder="1" applyAlignment="1">
      <alignment horizontal="center" vertical="center" wrapText="1"/>
    </xf>
    <xf numFmtId="9" fontId="9" fillId="0" borderId="1" xfId="0" applyNumberFormat="1" applyFont="1" applyBorder="1" applyAlignment="1">
      <alignment horizontal="center" vertical="center" wrapText="1"/>
    </xf>
    <xf numFmtId="0" fontId="9" fillId="0" borderId="1" xfId="0" applyFont="1" applyBorder="1" applyAlignment="1">
      <alignment vertical="center"/>
    </xf>
    <xf numFmtId="2" fontId="9" fillId="0" borderId="1" xfId="0" applyNumberFormat="1" applyFont="1" applyBorder="1" applyAlignment="1">
      <alignment horizontal="center" vertical="center"/>
    </xf>
    <xf numFmtId="0" fontId="9" fillId="0" borderId="1" xfId="0" applyFont="1" applyBorder="1" applyAlignment="1">
      <alignment horizontal="justify" vertical="center" wrapText="1"/>
    </xf>
    <xf numFmtId="3" fontId="3" fillId="0" borderId="1" xfId="0" quotePrefix="1" applyNumberFormat="1" applyFont="1" applyBorder="1" applyAlignment="1">
      <alignment vertical="center" wrapText="1"/>
    </xf>
    <xf numFmtId="0" fontId="3" fillId="0" borderId="1" xfId="0" quotePrefix="1" applyFont="1" applyBorder="1" applyAlignment="1">
      <alignment vertical="center" wrapText="1"/>
    </xf>
    <xf numFmtId="0" fontId="5" fillId="0" borderId="0" xfId="0" applyFont="1" applyAlignment="1">
      <alignment horizontal="left" wrapText="1"/>
    </xf>
    <xf numFmtId="0" fontId="11" fillId="2" borderId="1" xfId="0" applyFont="1" applyFill="1" applyBorder="1" applyAlignment="1">
      <alignment horizontal="center" vertical="center" wrapText="1"/>
    </xf>
    <xf numFmtId="3" fontId="11" fillId="2"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 xfId="0" applyFont="1" applyFill="1" applyBorder="1" applyAlignment="1">
      <alignment horizontal="center"/>
    </xf>
    <xf numFmtId="0" fontId="5" fillId="4" borderId="1" xfId="0" applyFont="1" applyFill="1" applyBorder="1" applyAlignment="1">
      <alignment horizontal="center" vertical="center"/>
    </xf>
    <xf numFmtId="0" fontId="11" fillId="2" borderId="1" xfId="0" applyFont="1" applyFill="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9" fillId="0" borderId="3" xfId="0" applyFont="1" applyBorder="1" applyAlignment="1">
      <alignment horizontal="left" vertical="center" wrapText="1"/>
    </xf>
    <xf numFmtId="0" fontId="9" fillId="0" borderId="2" xfId="0" applyFont="1" applyBorder="1" applyAlignment="1">
      <alignment horizontal="left" vertical="center" wrapText="1"/>
    </xf>
    <xf numFmtId="0" fontId="5" fillId="0" borderId="3" xfId="0" applyFont="1" applyBorder="1" applyAlignment="1">
      <alignment horizontal="center"/>
    </xf>
    <xf numFmtId="0" fontId="5" fillId="0" borderId="2" xfId="0" applyFont="1" applyBorder="1" applyAlignment="1">
      <alignment horizontal="center"/>
    </xf>
    <xf numFmtId="0" fontId="8" fillId="3" borderId="3" xfId="0" applyFont="1" applyFill="1" applyBorder="1" applyAlignment="1">
      <alignment horizontal="center" vertical="center"/>
    </xf>
    <xf numFmtId="0" fontId="8"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1" xfId="0" applyFont="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quotePrefix="1"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12"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3" fillId="0" borderId="12" xfId="0" applyFont="1" applyBorder="1" applyAlignment="1">
      <alignment horizontal="center" vertical="center"/>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3" fontId="3" fillId="0" borderId="1" xfId="0" quotePrefix="1" applyNumberFormat="1" applyFont="1" applyFill="1" applyBorder="1" applyAlignment="1">
      <alignment vertical="center" wrapText="1"/>
    </xf>
    <xf numFmtId="0" fontId="3" fillId="0" borderId="1" xfId="0" applyFont="1" applyFill="1" applyBorder="1" applyAlignment="1">
      <alignment horizontal="center" vertical="center" wrapText="1"/>
    </xf>
    <xf numFmtId="0" fontId="3" fillId="0" borderId="11" xfId="0" quotePrefix="1"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9" fillId="0" borderId="1" xfId="0" applyFont="1" applyFill="1" applyBorder="1" applyAlignment="1">
      <alignment horizontal="center" vertical="center"/>
    </xf>
    <xf numFmtId="0" fontId="3" fillId="0" borderId="3" xfId="0" quotePrefix="1"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left" vertical="center" wrapText="1"/>
    </xf>
    <xf numFmtId="2" fontId="3" fillId="0" borderId="1" xfId="0" applyNumberFormat="1" applyFont="1" applyFill="1" applyBorder="1" applyAlignment="1">
      <alignment horizontal="center" vertical="center" wrapText="1"/>
    </xf>
    <xf numFmtId="0" fontId="3" fillId="0" borderId="2" xfId="0" quotePrefix="1" applyFont="1" applyFill="1" applyBorder="1" applyAlignment="1">
      <alignment vertical="center" wrapText="1"/>
    </xf>
    <xf numFmtId="2" fontId="10" fillId="0" borderId="1" xfId="0" applyNumberFormat="1" applyFont="1" applyFill="1" applyBorder="1" applyAlignment="1">
      <alignment horizontal="center" vertical="center" wrapText="1"/>
    </xf>
    <xf numFmtId="0" fontId="3" fillId="0" borderId="1" xfId="0" quotePrefix="1" applyFont="1" applyFill="1" applyBorder="1" applyAlignment="1">
      <alignment horizontal="left" vertical="center" wrapText="1"/>
    </xf>
    <xf numFmtId="0" fontId="3" fillId="0" borderId="1" xfId="0" applyFont="1" applyFill="1" applyBorder="1" applyAlignment="1">
      <alignment horizontal="left" vertical="center" wrapText="1"/>
    </xf>
    <xf numFmtId="2" fontId="9" fillId="0" borderId="1" xfId="0" applyNumberFormat="1" applyFont="1" applyFill="1" applyBorder="1" applyAlignment="1">
      <alignment horizontal="center" vertical="center"/>
    </xf>
    <xf numFmtId="0" fontId="3" fillId="0" borderId="1" xfId="0" applyFont="1" applyFill="1" applyBorder="1" applyAlignment="1">
      <alignment vertical="center"/>
    </xf>
    <xf numFmtId="0" fontId="9" fillId="0" borderId="1" xfId="0" applyFont="1" applyFill="1" applyBorder="1" applyAlignment="1">
      <alignment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2" xfId="0" applyFont="1" applyFill="1" applyBorder="1" applyAlignment="1">
      <alignment horizontal="left" vertical="center" wrapText="1"/>
    </xf>
  </cellXfs>
  <cellStyles count="4">
    <cellStyle name="Millares 2" xfId="3" xr:uid="{FC140EFE-597C-413B-813A-D8ABA8848E16}"/>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opLeftCell="A21" workbookViewId="0">
      <selection activeCell="G27" sqref="G27:K27"/>
    </sheetView>
  </sheetViews>
  <sheetFormatPr defaultColWidth="17.140625" defaultRowHeight="15"/>
  <cols>
    <col min="1" max="1" width="17.140625" style="34"/>
    <col min="2" max="2" width="51.42578125" style="34" customWidth="1"/>
    <col min="3" max="3" width="32.42578125" style="34" bestFit="1" customWidth="1"/>
    <col min="4" max="16384" width="17.140625" style="34"/>
  </cols>
  <sheetData>
    <row r="1" spans="1:8" ht="27.75" customHeight="1">
      <c r="A1" s="72" t="s">
        <v>0</v>
      </c>
      <c r="B1" s="72"/>
      <c r="C1" s="72"/>
      <c r="D1" s="72"/>
      <c r="E1" s="72"/>
      <c r="F1" s="72"/>
      <c r="G1" s="72"/>
      <c r="H1" s="72"/>
    </row>
    <row r="3" spans="1:8" ht="45">
      <c r="A3" s="40" t="s">
        <v>1</v>
      </c>
      <c r="B3" s="41">
        <v>31</v>
      </c>
      <c r="D3" s="40" t="s">
        <v>2</v>
      </c>
      <c r="E3" s="41">
        <f>+SUM(D8:D22)</f>
        <v>3070</v>
      </c>
    </row>
    <row r="4" spans="1:8" ht="9.75" customHeight="1"/>
    <row r="5" spans="1:8" ht="45">
      <c r="A5" s="40" t="s">
        <v>3</v>
      </c>
      <c r="B5" s="42">
        <v>1560026640</v>
      </c>
      <c r="D5" s="40" t="s">
        <v>4</v>
      </c>
      <c r="E5" s="41">
        <f>+COUNTA(B8:B22)</f>
        <v>7</v>
      </c>
    </row>
    <row r="7" spans="1:8" s="2" customFormat="1" ht="45">
      <c r="A7" s="40" t="s">
        <v>5</v>
      </c>
      <c r="B7" s="40" t="s">
        <v>6</v>
      </c>
      <c r="C7" s="40" t="s">
        <v>7</v>
      </c>
      <c r="D7" s="40" t="s">
        <v>8</v>
      </c>
    </row>
    <row r="8" spans="1:8">
      <c r="A8" s="43">
        <v>1</v>
      </c>
      <c r="B8" s="58" t="s">
        <v>9</v>
      </c>
      <c r="C8" s="59" t="s">
        <v>10</v>
      </c>
      <c r="D8" s="60">
        <v>240</v>
      </c>
    </row>
    <row r="9" spans="1:8">
      <c r="A9" s="43">
        <v>2</v>
      </c>
      <c r="B9" s="58" t="s">
        <v>9</v>
      </c>
      <c r="C9" s="59" t="s">
        <v>11</v>
      </c>
      <c r="D9" s="60">
        <v>268</v>
      </c>
    </row>
    <row r="10" spans="1:8">
      <c r="A10" s="43">
        <v>3</v>
      </c>
      <c r="B10" s="58" t="s">
        <v>9</v>
      </c>
      <c r="C10" s="59" t="s">
        <v>12</v>
      </c>
      <c r="D10" s="60">
        <v>202</v>
      </c>
    </row>
    <row r="11" spans="1:8">
      <c r="A11" s="43">
        <v>4</v>
      </c>
      <c r="B11" s="58" t="s">
        <v>9</v>
      </c>
      <c r="C11" s="59" t="s">
        <v>13</v>
      </c>
      <c r="D11" s="60">
        <v>589</v>
      </c>
    </row>
    <row r="12" spans="1:8">
      <c r="A12" s="43">
        <v>5</v>
      </c>
      <c r="B12" s="58" t="s">
        <v>9</v>
      </c>
      <c r="C12" s="59" t="s">
        <v>14</v>
      </c>
      <c r="D12" s="60">
        <v>438</v>
      </c>
    </row>
    <row r="13" spans="1:8">
      <c r="A13" s="43">
        <v>6</v>
      </c>
      <c r="B13" s="58" t="s">
        <v>9</v>
      </c>
      <c r="C13" s="59" t="s">
        <v>15</v>
      </c>
      <c r="D13" s="60">
        <v>872</v>
      </c>
    </row>
    <row r="14" spans="1:8">
      <c r="A14" s="43">
        <v>7</v>
      </c>
      <c r="B14" s="58" t="s">
        <v>9</v>
      </c>
      <c r="C14" s="59" t="s">
        <v>9</v>
      </c>
      <c r="D14" s="60">
        <v>461</v>
      </c>
    </row>
    <row r="15" spans="1:8">
      <c r="A15" s="43">
        <v>8</v>
      </c>
      <c r="B15" s="58"/>
      <c r="C15" s="59"/>
      <c r="D15" s="60"/>
    </row>
    <row r="16" spans="1:8">
      <c r="A16" s="43">
        <v>9</v>
      </c>
      <c r="B16" s="58"/>
      <c r="C16" s="59"/>
      <c r="D16" s="60"/>
    </row>
    <row r="17" spans="1:11">
      <c r="A17" s="43">
        <v>10</v>
      </c>
      <c r="B17" s="58"/>
      <c r="C17" s="59"/>
      <c r="D17" s="60"/>
    </row>
    <row r="18" spans="1:11">
      <c r="A18" s="43">
        <v>11</v>
      </c>
      <c r="B18" s="58"/>
      <c r="C18" s="59"/>
      <c r="D18" s="60"/>
    </row>
    <row r="19" spans="1:11">
      <c r="A19" s="43">
        <v>12</v>
      </c>
      <c r="B19" s="58"/>
      <c r="C19" s="59"/>
      <c r="D19" s="60"/>
    </row>
    <row r="20" spans="1:11">
      <c r="A20" s="43">
        <v>13</v>
      </c>
      <c r="B20" s="58"/>
      <c r="C20" s="59"/>
      <c r="D20" s="60"/>
    </row>
    <row r="21" spans="1:11">
      <c r="A21" s="43">
        <v>14</v>
      </c>
      <c r="B21" s="58"/>
      <c r="C21" s="59"/>
      <c r="D21" s="60"/>
    </row>
    <row r="22" spans="1:11">
      <c r="A22" s="43">
        <v>15</v>
      </c>
      <c r="B22" s="3"/>
      <c r="C22" s="3"/>
      <c r="D22" s="3"/>
    </row>
    <row r="23" spans="1:11" ht="15.75" thickBot="1"/>
    <row r="24" spans="1:11" ht="15.75" thickBot="1">
      <c r="A24" s="76" t="s">
        <v>16</v>
      </c>
      <c r="B24" s="77"/>
      <c r="C24" s="77"/>
      <c r="D24" s="77"/>
      <c r="E24" s="77"/>
      <c r="F24" s="77"/>
      <c r="G24" s="77"/>
      <c r="H24" s="77"/>
      <c r="I24" s="77"/>
      <c r="J24" s="77"/>
      <c r="K24" s="78"/>
    </row>
    <row r="25" spans="1:11">
      <c r="A25" s="79" t="s">
        <v>17</v>
      </c>
      <c r="B25" s="81" t="s">
        <v>18</v>
      </c>
      <c r="C25" s="73" t="s">
        <v>19</v>
      </c>
      <c r="D25" s="74"/>
      <c r="E25" s="74"/>
      <c r="F25" s="75"/>
      <c r="G25" s="73" t="s">
        <v>20</v>
      </c>
      <c r="H25" s="74"/>
      <c r="I25" s="74"/>
      <c r="J25" s="74"/>
      <c r="K25" s="75"/>
    </row>
    <row r="26" spans="1:11" s="2" customFormat="1" ht="60.75">
      <c r="A26" s="80"/>
      <c r="B26" s="82"/>
      <c r="C26" s="51" t="s">
        <v>21</v>
      </c>
      <c r="D26" s="40" t="s">
        <v>22</v>
      </c>
      <c r="E26" s="40" t="s">
        <v>23</v>
      </c>
      <c r="F26" s="52" t="s">
        <v>24</v>
      </c>
      <c r="G26" s="51" t="s">
        <v>25</v>
      </c>
      <c r="H26" s="40" t="s">
        <v>26</v>
      </c>
      <c r="I26" s="40" t="s">
        <v>27</v>
      </c>
      <c r="J26" s="40" t="s">
        <v>28</v>
      </c>
      <c r="K26" s="52" t="s">
        <v>29</v>
      </c>
    </row>
    <row r="27" spans="1:11">
      <c r="A27" s="53">
        <v>1</v>
      </c>
      <c r="B27" s="45" t="str">
        <f>'UT MOJARIALING- UC2 REGION 31'!B3</f>
        <v>UT MOJARIALING- UC2 REGION 31</v>
      </c>
      <c r="C27" s="44" t="str">
        <f>'UT MOJARIALING- UC2 REGION 31'!B15</f>
        <v>RECHAZADO</v>
      </c>
      <c r="D27" s="3" t="str">
        <f>'UT MOJARIALING- UC2 REGION 31'!B16</f>
        <v>NO CUMPLE</v>
      </c>
      <c r="E27" s="3" t="str">
        <f>'UT MOJARIALING- UC2 REGION 31'!B17</f>
        <v>NO CUMPLE</v>
      </c>
      <c r="F27" s="49" t="str">
        <f>'UT MOJARIALING- UC2 REGION 31'!B18</f>
        <v>NO HABILITADO</v>
      </c>
      <c r="G27" s="44"/>
      <c r="H27" s="3"/>
      <c r="I27" s="3"/>
      <c r="J27" s="3"/>
      <c r="K27" s="45"/>
    </row>
    <row r="28" spans="1:11">
      <c r="A28" s="53">
        <v>2</v>
      </c>
      <c r="B28" s="45"/>
      <c r="C28" s="44"/>
      <c r="D28" s="3"/>
      <c r="E28" s="3"/>
      <c r="F28" s="49"/>
      <c r="G28" s="44"/>
      <c r="H28" s="3"/>
      <c r="I28" s="3"/>
      <c r="J28" s="3"/>
      <c r="K28" s="45"/>
    </row>
    <row r="29" spans="1:11">
      <c r="A29" s="53">
        <v>3</v>
      </c>
      <c r="B29" s="45"/>
      <c r="C29" s="44"/>
      <c r="D29" s="3"/>
      <c r="E29" s="3"/>
      <c r="F29" s="49"/>
      <c r="G29" s="44"/>
      <c r="H29" s="3"/>
      <c r="I29" s="3"/>
      <c r="J29" s="3"/>
      <c r="K29" s="49"/>
    </row>
    <row r="30" spans="1:11">
      <c r="A30" s="53">
        <v>4</v>
      </c>
      <c r="B30" s="45"/>
      <c r="C30" s="44"/>
      <c r="D30" s="3"/>
      <c r="E30" s="3"/>
      <c r="F30" s="49"/>
      <c r="G30" s="44"/>
      <c r="H30" s="3"/>
      <c r="I30" s="3"/>
      <c r="J30" s="3"/>
      <c r="K30" s="49"/>
    </row>
    <row r="31" spans="1:11">
      <c r="A31" s="53">
        <v>5</v>
      </c>
      <c r="B31" s="45"/>
      <c r="C31" s="44"/>
      <c r="D31" s="3"/>
      <c r="E31" s="3"/>
      <c r="F31" s="49"/>
      <c r="G31" s="44"/>
      <c r="H31" s="3"/>
      <c r="I31" s="3"/>
      <c r="J31" s="3"/>
      <c r="K31" s="49"/>
    </row>
    <row r="32" spans="1:11">
      <c r="A32" s="53">
        <v>6</v>
      </c>
      <c r="B32" s="45"/>
      <c r="C32" s="44"/>
      <c r="D32" s="3"/>
      <c r="E32" s="3"/>
      <c r="F32" s="49"/>
      <c r="G32" s="44"/>
      <c r="H32" s="3"/>
      <c r="I32" s="3"/>
      <c r="J32" s="3"/>
      <c r="K32" s="49"/>
    </row>
    <row r="33" spans="1:11">
      <c r="A33" s="53">
        <v>7</v>
      </c>
      <c r="B33" s="45"/>
      <c r="C33" s="44"/>
      <c r="D33" s="3"/>
      <c r="E33" s="3"/>
      <c r="F33" s="49"/>
      <c r="G33" s="44"/>
      <c r="H33" s="3"/>
      <c r="I33" s="3"/>
      <c r="J33" s="3"/>
      <c r="K33" s="49"/>
    </row>
    <row r="34" spans="1:11">
      <c r="A34" s="53">
        <v>8</v>
      </c>
      <c r="B34" s="45"/>
      <c r="C34" s="44"/>
      <c r="D34" s="3"/>
      <c r="E34" s="3"/>
      <c r="F34" s="49"/>
      <c r="G34" s="44"/>
      <c r="H34" s="3"/>
      <c r="I34" s="3"/>
      <c r="J34" s="3"/>
      <c r="K34" s="49"/>
    </row>
    <row r="35" spans="1:11">
      <c r="A35" s="53">
        <v>9</v>
      </c>
      <c r="B35" s="45"/>
      <c r="C35" s="44"/>
      <c r="D35" s="3"/>
      <c r="E35" s="3"/>
      <c r="F35" s="49"/>
      <c r="G35" s="44"/>
      <c r="H35" s="3"/>
      <c r="I35" s="3"/>
      <c r="J35" s="3"/>
      <c r="K35" s="49"/>
    </row>
    <row r="36" spans="1:11">
      <c r="A36" s="53">
        <v>10</v>
      </c>
      <c r="B36" s="45"/>
      <c r="C36" s="44"/>
      <c r="D36" s="3"/>
      <c r="E36" s="3"/>
      <c r="F36" s="49"/>
      <c r="G36" s="44"/>
      <c r="H36" s="3"/>
      <c r="I36" s="3"/>
      <c r="J36" s="3"/>
      <c r="K36" s="49"/>
    </row>
    <row r="37" spans="1:11" ht="15.75" thickBot="1">
      <c r="A37" s="54">
        <v>11</v>
      </c>
      <c r="B37" s="46"/>
      <c r="C37" s="47"/>
      <c r="D37" s="48"/>
      <c r="E37" s="48"/>
      <c r="F37" s="50"/>
      <c r="G37" s="47"/>
      <c r="H37" s="48"/>
      <c r="I37" s="48"/>
      <c r="J37" s="48"/>
      <c r="K37" s="50"/>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963C0-B596-4FDA-9BBE-3734D690341F}">
  <dimension ref="A1:R69"/>
  <sheetViews>
    <sheetView showGridLines="0" tabSelected="1" zoomScale="85" zoomScaleNormal="85" zoomScaleSheetLayoutView="70" zoomScalePageLayoutView="85" workbookViewId="0">
      <selection activeCell="D7" sqref="D7"/>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2" t="s">
        <v>0</v>
      </c>
      <c r="B1" s="84"/>
      <c r="C1" s="84"/>
      <c r="D1" s="84"/>
      <c r="E1" s="84"/>
      <c r="F1" s="84"/>
      <c r="G1" s="84"/>
      <c r="H1" s="84"/>
      <c r="O1" s="5"/>
      <c r="P1" s="5"/>
      <c r="Q1" s="5"/>
    </row>
    <row r="2" spans="1:17" ht="15" customHeight="1">
      <c r="O2" s="5"/>
      <c r="P2" s="5"/>
      <c r="Q2" s="5"/>
    </row>
    <row r="3" spans="1:17">
      <c r="A3" s="13" t="s">
        <v>30</v>
      </c>
      <c r="B3" s="85" t="s">
        <v>31</v>
      </c>
      <c r="C3" s="85"/>
      <c r="D3" s="85"/>
      <c r="E3" s="85"/>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64.5" customHeight="1">
      <c r="A6" s="32" t="s">
        <v>32</v>
      </c>
      <c r="B6" s="32" t="s">
        <v>33</v>
      </c>
      <c r="C6" s="32" t="s">
        <v>34</v>
      </c>
      <c r="D6" s="32" t="s">
        <v>35</v>
      </c>
      <c r="E6" s="32" t="s">
        <v>36</v>
      </c>
      <c r="F6" s="32" t="s">
        <v>37</v>
      </c>
      <c r="G6" s="86" t="s">
        <v>38</v>
      </c>
      <c r="H6" s="87"/>
    </row>
    <row r="7" spans="1:17" ht="120.75" customHeight="1">
      <c r="A7" s="149" t="s">
        <v>39</v>
      </c>
      <c r="B7" s="150" t="s">
        <v>40</v>
      </c>
      <c r="C7" s="151">
        <v>96004669</v>
      </c>
      <c r="D7" s="150" t="s">
        <v>41</v>
      </c>
      <c r="E7" s="152">
        <v>0.25</v>
      </c>
      <c r="F7" s="151" t="s">
        <v>42</v>
      </c>
      <c r="G7" s="153" t="s">
        <v>43</v>
      </c>
      <c r="H7" s="154"/>
      <c r="I7" s="8"/>
      <c r="J7" s="8"/>
      <c r="K7" s="8"/>
      <c r="L7" s="8"/>
      <c r="M7" s="7"/>
      <c r="N7" s="7"/>
      <c r="O7" s="7"/>
      <c r="P7" s="7"/>
      <c r="Q7" s="7"/>
    </row>
    <row r="8" spans="1:17" ht="92.25" customHeight="1">
      <c r="A8" s="12" t="s">
        <v>44</v>
      </c>
      <c r="B8" s="61" t="s">
        <v>45</v>
      </c>
      <c r="C8" s="62">
        <v>96001590</v>
      </c>
      <c r="D8" s="61" t="s">
        <v>46</v>
      </c>
      <c r="E8" s="63">
        <v>0.5</v>
      </c>
      <c r="F8" s="62" t="s">
        <v>42</v>
      </c>
      <c r="G8" s="88" t="s">
        <v>47</v>
      </c>
      <c r="H8" s="89"/>
      <c r="I8" s="8"/>
      <c r="J8" s="69"/>
      <c r="K8" s="8"/>
      <c r="L8" s="8"/>
      <c r="M8" s="7"/>
      <c r="N8" s="7"/>
      <c r="O8" s="7"/>
      <c r="P8" s="7"/>
      <c r="Q8" s="7"/>
    </row>
    <row r="9" spans="1:17" ht="92.25" customHeight="1">
      <c r="A9" s="12" t="s">
        <v>48</v>
      </c>
      <c r="B9" s="61" t="s">
        <v>49</v>
      </c>
      <c r="C9" s="62">
        <v>96004249</v>
      </c>
      <c r="D9" s="66" t="s">
        <v>50</v>
      </c>
      <c r="E9" s="63">
        <v>0.25</v>
      </c>
      <c r="F9" s="62" t="s">
        <v>42</v>
      </c>
      <c r="G9" s="88" t="s">
        <v>51</v>
      </c>
      <c r="H9" s="89"/>
      <c r="I9" s="8"/>
      <c r="J9" s="8"/>
      <c r="K9" s="8"/>
      <c r="L9" s="8"/>
      <c r="M9" s="7"/>
      <c r="N9" s="7"/>
      <c r="O9" s="7"/>
      <c r="P9" s="7"/>
      <c r="Q9" s="7"/>
    </row>
    <row r="10" spans="1:17">
      <c r="A10" s="12"/>
      <c r="B10" s="20"/>
      <c r="C10" s="19"/>
      <c r="D10" s="15"/>
      <c r="E10" s="15"/>
      <c r="F10" s="15"/>
      <c r="G10" s="90"/>
      <c r="H10" s="91"/>
      <c r="I10" s="8"/>
      <c r="J10" s="8"/>
      <c r="K10" s="8"/>
      <c r="L10" s="8"/>
      <c r="M10" s="7"/>
      <c r="N10" s="7"/>
      <c r="O10" s="7"/>
      <c r="P10" s="7"/>
      <c r="Q10" s="7"/>
    </row>
    <row r="11" spans="1:17">
      <c r="A11" s="12"/>
      <c r="B11" s="20"/>
      <c r="C11" s="19"/>
      <c r="D11" s="15"/>
      <c r="E11" s="15"/>
      <c r="F11" s="15"/>
      <c r="G11" s="90"/>
      <c r="H11" s="91"/>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92" t="s">
        <v>52</v>
      </c>
      <c r="B13" s="93"/>
      <c r="C13" s="8"/>
      <c r="D13" s="8"/>
      <c r="E13" s="8"/>
      <c r="F13" s="8"/>
      <c r="G13" s="8"/>
      <c r="H13" s="8"/>
      <c r="I13" s="8"/>
      <c r="J13" s="8"/>
      <c r="K13" s="8"/>
      <c r="L13" s="7"/>
      <c r="M13" s="7"/>
      <c r="N13" s="7"/>
      <c r="O13" s="7"/>
      <c r="P13" s="7"/>
    </row>
    <row r="14" spans="1:17">
      <c r="A14" s="24" t="s">
        <v>53</v>
      </c>
      <c r="B14" s="24" t="s">
        <v>54</v>
      </c>
      <c r="C14" s="8"/>
      <c r="D14" s="8"/>
      <c r="E14" s="8"/>
      <c r="F14" s="8"/>
      <c r="G14" s="8"/>
      <c r="H14" s="8"/>
      <c r="I14" s="8"/>
      <c r="J14" s="8"/>
      <c r="K14" s="8"/>
      <c r="L14" s="7"/>
      <c r="M14" s="7"/>
      <c r="N14" s="7"/>
      <c r="O14" s="7"/>
      <c r="P14" s="7"/>
    </row>
    <row r="15" spans="1:17">
      <c r="A15" s="23" t="s">
        <v>55</v>
      </c>
      <c r="B15" s="25" t="s">
        <v>56</v>
      </c>
      <c r="C15" s="8"/>
      <c r="D15" s="8"/>
      <c r="E15" s="8"/>
      <c r="F15" s="8"/>
      <c r="G15" s="8"/>
      <c r="H15" s="8"/>
      <c r="I15" s="8"/>
      <c r="J15" s="8"/>
      <c r="K15" s="8"/>
      <c r="L15" s="7"/>
      <c r="M15" s="7"/>
      <c r="N15" s="7"/>
      <c r="O15" s="7"/>
      <c r="P15" s="7"/>
    </row>
    <row r="16" spans="1:17">
      <c r="A16" s="23" t="s">
        <v>57</v>
      </c>
      <c r="B16" s="25" t="str">
        <f>+C44</f>
        <v>NO CUMPLE</v>
      </c>
      <c r="C16" s="8"/>
      <c r="D16" s="8"/>
      <c r="E16" s="8"/>
      <c r="F16" s="8"/>
      <c r="G16" s="8"/>
      <c r="H16" s="8"/>
      <c r="I16" s="8"/>
      <c r="J16" s="8"/>
      <c r="K16" s="8"/>
      <c r="L16" s="7"/>
      <c r="M16" s="7"/>
      <c r="N16" s="7"/>
      <c r="O16" s="7"/>
      <c r="P16" s="7"/>
    </row>
    <row r="17" spans="1:17">
      <c r="A17" s="23" t="s">
        <v>58</v>
      </c>
      <c r="B17" s="25" t="s">
        <v>59</v>
      </c>
      <c r="C17" s="8"/>
      <c r="D17" s="8"/>
      <c r="E17" s="8"/>
      <c r="F17" s="8"/>
      <c r="G17" s="8"/>
      <c r="H17" s="8"/>
      <c r="I17" s="8"/>
      <c r="J17" s="8"/>
      <c r="K17" s="8"/>
      <c r="L17" s="7"/>
      <c r="M17" s="7"/>
      <c r="N17" s="7"/>
      <c r="O17" s="7"/>
      <c r="P17" s="7"/>
    </row>
    <row r="18" spans="1:17">
      <c r="A18" s="24" t="s">
        <v>24</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94" t="s">
        <v>60</v>
      </c>
      <c r="B20" s="95"/>
      <c r="C20" s="95"/>
      <c r="D20" s="96"/>
      <c r="E20" s="8"/>
      <c r="F20" s="8"/>
      <c r="G20" s="8"/>
      <c r="H20" s="8"/>
      <c r="I20" s="8"/>
      <c r="J20" s="8"/>
      <c r="K20" s="8"/>
      <c r="L20" s="8"/>
      <c r="M20" s="7"/>
      <c r="N20" s="7"/>
      <c r="O20" s="7"/>
      <c r="P20" s="7"/>
      <c r="Q20" s="7"/>
    </row>
    <row r="21" spans="1:17" ht="25.5">
      <c r="A21" s="97" t="s">
        <v>61</v>
      </c>
      <c r="B21" s="98"/>
      <c r="C21" s="26" t="s">
        <v>62</v>
      </c>
      <c r="D21" s="26" t="s">
        <v>63</v>
      </c>
      <c r="E21" s="8"/>
      <c r="F21" s="8"/>
      <c r="G21" s="8"/>
      <c r="H21" s="8"/>
      <c r="I21" s="8"/>
      <c r="J21" s="8"/>
      <c r="K21" s="8"/>
      <c r="L21" s="8"/>
      <c r="M21" s="7"/>
      <c r="N21" s="7"/>
      <c r="O21" s="7"/>
      <c r="P21" s="7"/>
      <c r="Q21" s="7"/>
    </row>
    <row r="22" spans="1:17" ht="27">
      <c r="A22" s="9" t="s">
        <v>64</v>
      </c>
      <c r="B22" s="14" t="s">
        <v>65</v>
      </c>
      <c r="C22" s="28">
        <v>40</v>
      </c>
      <c r="D22" s="28" t="str">
        <f>+IF(B18="HABILITADO",G49,"N/A")</f>
        <v>N/A</v>
      </c>
      <c r="E22" s="8"/>
      <c r="F22" s="8"/>
      <c r="G22" s="8"/>
      <c r="H22" s="8"/>
      <c r="I22" s="8"/>
      <c r="J22" s="8"/>
      <c r="K22" s="8"/>
      <c r="L22" s="8"/>
      <c r="M22" s="7"/>
      <c r="N22" s="7"/>
      <c r="O22" s="7"/>
      <c r="P22" s="7"/>
      <c r="Q22" s="7"/>
    </row>
    <row r="23" spans="1:17" ht="27">
      <c r="A23" s="9" t="s">
        <v>66</v>
      </c>
      <c r="B23" s="14" t="s">
        <v>67</v>
      </c>
      <c r="C23" s="28">
        <v>30</v>
      </c>
      <c r="D23" s="28" t="str">
        <f>+IF(B18="HABILITADO",MAX(E57:E60),"N/A")</f>
        <v>N/A</v>
      </c>
      <c r="E23" s="8"/>
      <c r="F23" s="8"/>
      <c r="G23" s="8"/>
      <c r="H23" s="8"/>
      <c r="I23" s="8"/>
      <c r="J23" s="8"/>
      <c r="K23" s="8"/>
      <c r="L23" s="8"/>
      <c r="M23" s="7"/>
      <c r="N23" s="7"/>
      <c r="O23" s="7"/>
      <c r="P23" s="7"/>
      <c r="Q23" s="7"/>
    </row>
    <row r="24" spans="1:17" ht="27">
      <c r="A24" s="9" t="s">
        <v>68</v>
      </c>
      <c r="B24" s="14" t="s">
        <v>69</v>
      </c>
      <c r="C24" s="28">
        <v>20</v>
      </c>
      <c r="D24" s="33" t="str">
        <f>+IF(AND(B18="HABILITADO",E64="CUMPLE"),G64,"N/A")</f>
        <v>N/A</v>
      </c>
      <c r="E24" s="8"/>
      <c r="F24" s="8"/>
      <c r="G24" s="8"/>
      <c r="H24" s="8"/>
      <c r="I24" s="8"/>
      <c r="J24" s="8"/>
      <c r="K24" s="8"/>
      <c r="L24" s="8"/>
      <c r="M24" s="7"/>
      <c r="N24" s="7"/>
      <c r="O24" s="7"/>
      <c r="P24" s="7"/>
      <c r="Q24" s="7"/>
    </row>
    <row r="25" spans="1:17" ht="40.5">
      <c r="A25" s="9" t="s">
        <v>70</v>
      </c>
      <c r="B25" s="14" t="s">
        <v>71</v>
      </c>
      <c r="C25" s="28">
        <v>10</v>
      </c>
      <c r="D25" s="28" t="str">
        <f>+IF(B18="HABILITADO",E68,"N/A")</f>
        <v>N/A</v>
      </c>
      <c r="E25" s="8"/>
      <c r="F25" s="8"/>
      <c r="G25" s="8"/>
      <c r="H25" s="8"/>
      <c r="I25" s="8"/>
      <c r="J25" s="8"/>
      <c r="K25" s="8"/>
      <c r="L25" s="8"/>
      <c r="M25" s="7"/>
      <c r="N25" s="7"/>
      <c r="O25" s="7"/>
      <c r="P25" s="7"/>
      <c r="Q25" s="7"/>
    </row>
    <row r="26" spans="1:17">
      <c r="A26" s="94" t="s">
        <v>72</v>
      </c>
      <c r="B26" s="96"/>
      <c r="C26" s="29">
        <v>100</v>
      </c>
      <c r="D26" s="38">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83" t="s">
        <v>73</v>
      </c>
      <c r="D28" s="83"/>
      <c r="E28" s="83"/>
      <c r="F28" s="83"/>
      <c r="G28" s="83"/>
      <c r="H28" s="16"/>
      <c r="I28" s="16"/>
      <c r="J28" s="16"/>
      <c r="K28" s="16"/>
      <c r="L28" s="16"/>
      <c r="M28" s="16"/>
      <c r="N28" s="6"/>
      <c r="O28" s="6"/>
      <c r="P28" s="6"/>
      <c r="Q28" s="6"/>
    </row>
    <row r="29" spans="1:17">
      <c r="A29" s="83" t="s">
        <v>74</v>
      </c>
      <c r="B29" s="83"/>
      <c r="C29" s="27" t="s">
        <v>75</v>
      </c>
      <c r="D29" s="27" t="s">
        <v>76</v>
      </c>
      <c r="E29" s="27" t="s">
        <v>77</v>
      </c>
      <c r="F29" s="27" t="s">
        <v>78</v>
      </c>
      <c r="G29" s="27" t="s">
        <v>79</v>
      </c>
      <c r="H29" s="30" t="s">
        <v>38</v>
      </c>
    </row>
    <row r="30" spans="1:17">
      <c r="A30" s="9" t="s">
        <v>80</v>
      </c>
      <c r="B30" s="10" t="s">
        <v>81</v>
      </c>
      <c r="C30" s="31" t="s">
        <v>82</v>
      </c>
      <c r="D30" s="31" t="s">
        <v>82</v>
      </c>
      <c r="E30" s="31" t="s">
        <v>82</v>
      </c>
      <c r="F30" s="31"/>
      <c r="G30" s="31"/>
      <c r="H30" s="10"/>
    </row>
    <row r="31" spans="1:17" ht="326.25" customHeight="1">
      <c r="A31" s="9" t="s">
        <v>83</v>
      </c>
      <c r="B31" s="10" t="s">
        <v>84</v>
      </c>
      <c r="C31" s="31" t="s">
        <v>82</v>
      </c>
      <c r="D31" s="135" t="s">
        <v>59</v>
      </c>
      <c r="E31" s="31" t="s">
        <v>82</v>
      </c>
      <c r="F31" s="31"/>
      <c r="G31" s="135"/>
      <c r="H31" s="134" t="s">
        <v>85</v>
      </c>
    </row>
    <row r="32" spans="1:17" ht="232.5" customHeight="1">
      <c r="A32" s="99" t="s">
        <v>86</v>
      </c>
      <c r="B32" s="10" t="s">
        <v>87</v>
      </c>
      <c r="C32" s="31" t="s">
        <v>82</v>
      </c>
      <c r="D32" s="31" t="s">
        <v>82</v>
      </c>
      <c r="E32" s="31" t="s">
        <v>82</v>
      </c>
      <c r="F32" s="31"/>
      <c r="G32" s="31"/>
      <c r="H32" s="67" t="s">
        <v>88</v>
      </c>
    </row>
    <row r="33" spans="1:18" ht="33.75" customHeight="1">
      <c r="A33" s="100"/>
      <c r="B33" s="10" t="s">
        <v>89</v>
      </c>
      <c r="C33" s="101" t="str">
        <f>+IF(AND(E37="CUMPLE",E39="CUMPLE",E40="CUMPLE",E41="CUMPLE"),"CUMPLE","NO CUMPLE")</f>
        <v>CUMPLE</v>
      </c>
      <c r="D33" s="102"/>
      <c r="E33" s="102"/>
      <c r="F33" s="102"/>
      <c r="G33" s="103"/>
      <c r="H33" s="10"/>
    </row>
    <row r="34" spans="1:18" ht="27">
      <c r="A34" s="9">
        <v>14</v>
      </c>
      <c r="B34" s="10" t="s">
        <v>90</v>
      </c>
      <c r="C34" s="104" t="s">
        <v>82</v>
      </c>
      <c r="D34" s="105"/>
      <c r="E34" s="105"/>
      <c r="F34" s="105"/>
      <c r="G34" s="106"/>
      <c r="H34" s="68"/>
    </row>
    <row r="35" spans="1:18">
      <c r="A35" s="8"/>
      <c r="B35" s="16"/>
      <c r="C35" s="16"/>
      <c r="D35" s="16"/>
      <c r="E35" s="16"/>
      <c r="F35" s="16"/>
      <c r="G35" s="16"/>
      <c r="H35" s="16"/>
      <c r="I35" s="16"/>
      <c r="J35" s="16"/>
      <c r="K35" s="16"/>
      <c r="L35" s="16"/>
      <c r="M35" s="16"/>
      <c r="N35" s="6"/>
      <c r="O35" s="6"/>
      <c r="P35" s="6"/>
      <c r="Q35" s="6"/>
    </row>
    <row r="36" spans="1:18" s="17" customFormat="1" ht="27" customHeight="1">
      <c r="A36" s="107" t="s">
        <v>91</v>
      </c>
      <c r="B36" s="107"/>
      <c r="C36" s="107" t="s">
        <v>92</v>
      </c>
      <c r="D36" s="107"/>
      <c r="E36" s="107"/>
      <c r="F36" s="108" t="s">
        <v>38</v>
      </c>
      <c r="G36" s="108"/>
      <c r="H36" s="108"/>
      <c r="I36" s="57"/>
      <c r="J36" s="57"/>
      <c r="K36" s="57"/>
      <c r="L36" s="57"/>
      <c r="M36" s="57"/>
      <c r="N36" s="57"/>
      <c r="O36" s="6"/>
      <c r="P36" s="6"/>
      <c r="Q36" s="6"/>
      <c r="R36" s="6"/>
    </row>
    <row r="37" spans="1:18" s="17" customFormat="1" ht="86.25" customHeight="1">
      <c r="A37" s="10" t="s">
        <v>93</v>
      </c>
      <c r="B37" s="70">
        <v>3070</v>
      </c>
      <c r="C37" s="109" t="str">
        <f>+IF(B37&gt;'Resumen región 31'!E3,"NO CUMPLE, LA PROPUESTA SUPERA LOS ACCESOS PERMITIDOS PARA LA REGIÓN","CUMPLE, LOS ACCESOS MÁXIMOS PERMITIDOS PARA LA REGIÓN")</f>
        <v>CUMPLE, LOS ACCESOS MÁXIMOS PERMITIDOS PARA LA REGIÓN</v>
      </c>
      <c r="D37" s="109" t="str">
        <f>+IF(B37&lt;='Resumen región 31'!E3,IF(B38/B37&gt;=0.2,"CUMPLE CONDICIÓN DEL 20%","NO CUMPLE CONDICIÓN DEL 20%"),"NO CUMPLE, LA PROPUESTA SUPERA LOS ACCESOS PERMITIDOS PARA LA REGIÓN")</f>
        <v>CUMPLE CONDICIÓN DEL 20%</v>
      </c>
      <c r="E37" s="110" t="str">
        <f>+IF(AND(C37="CUMPLE, LOS ACCESOS MÁXIMOS PERMITIDOS PARA LA REGIÓN",D37="CUMPLE CONDICIÓN DEL 20%"),"CUMPLE","NO CUMPLE")</f>
        <v>CUMPLE</v>
      </c>
      <c r="F37" s="112" t="s">
        <v>88</v>
      </c>
      <c r="G37" s="113"/>
      <c r="H37" s="114"/>
      <c r="I37" s="57"/>
      <c r="J37" s="57"/>
      <c r="K37" s="57"/>
      <c r="L37" s="57"/>
      <c r="M37" s="57"/>
      <c r="N37" s="57"/>
      <c r="O37" s="6"/>
      <c r="P37" s="6"/>
      <c r="Q37" s="6"/>
      <c r="R37" s="6"/>
    </row>
    <row r="38" spans="1:18" s="17" customFormat="1" ht="86.25" customHeight="1">
      <c r="A38" s="31" t="s">
        <v>94</v>
      </c>
      <c r="B38" s="70">
        <v>1733</v>
      </c>
      <c r="C38" s="109"/>
      <c r="D38" s="109"/>
      <c r="E38" s="111"/>
      <c r="F38" s="115"/>
      <c r="G38" s="116"/>
      <c r="H38" s="117"/>
      <c r="I38" s="57"/>
      <c r="J38" s="57"/>
      <c r="K38" s="57"/>
      <c r="L38" s="57"/>
      <c r="M38" s="57"/>
      <c r="N38" s="57"/>
      <c r="O38" s="6"/>
      <c r="P38" s="6"/>
      <c r="Q38" s="6"/>
      <c r="R38" s="6"/>
    </row>
    <row r="39" spans="1:18" s="17" customFormat="1" ht="15" customHeight="1">
      <c r="A39" s="104" t="s">
        <v>95</v>
      </c>
      <c r="B39" s="105"/>
      <c r="C39" s="105"/>
      <c r="D39" s="106"/>
      <c r="E39" s="31" t="s">
        <v>82</v>
      </c>
      <c r="F39" s="118"/>
      <c r="G39" s="119"/>
      <c r="H39" s="120"/>
      <c r="I39" s="57"/>
      <c r="J39" s="57"/>
      <c r="K39" s="57"/>
      <c r="L39" s="57"/>
      <c r="M39" s="57"/>
      <c r="N39" s="57"/>
      <c r="O39" s="6"/>
      <c r="P39" s="6"/>
      <c r="Q39" s="6"/>
      <c r="R39" s="6"/>
    </row>
    <row r="40" spans="1:18" s="17" customFormat="1" ht="13.5" customHeight="1">
      <c r="A40" s="104" t="s">
        <v>96</v>
      </c>
      <c r="B40" s="105"/>
      <c r="C40" s="105"/>
      <c r="D40" s="106"/>
      <c r="E40" s="31" t="s">
        <v>82</v>
      </c>
      <c r="F40" s="118"/>
      <c r="G40" s="119"/>
      <c r="H40" s="120"/>
      <c r="I40" s="57"/>
      <c r="J40" s="57"/>
      <c r="K40" s="57"/>
      <c r="L40" s="57"/>
      <c r="M40" s="57"/>
      <c r="N40" s="57"/>
      <c r="O40" s="6"/>
      <c r="P40" s="6"/>
      <c r="Q40" s="6"/>
      <c r="R40" s="6"/>
    </row>
    <row r="41" spans="1:18" s="17" customFormat="1" ht="15" customHeight="1">
      <c r="A41" s="104" t="s">
        <v>97</v>
      </c>
      <c r="B41" s="105"/>
      <c r="C41" s="105"/>
      <c r="D41" s="106"/>
      <c r="E41" s="31" t="s">
        <v>82</v>
      </c>
      <c r="F41" s="118"/>
      <c r="G41" s="119"/>
      <c r="H41" s="120"/>
      <c r="I41" s="57"/>
      <c r="J41" s="57"/>
      <c r="K41" s="57"/>
      <c r="L41" s="57"/>
      <c r="M41" s="57"/>
      <c r="N41" s="57"/>
      <c r="O41" s="6"/>
      <c r="P41" s="6"/>
      <c r="Q41" s="6"/>
      <c r="R41" s="6"/>
    </row>
    <row r="42" spans="1:18" s="17" customFormat="1" ht="87.75" customHeight="1">
      <c r="A42" s="121" t="s">
        <v>98</v>
      </c>
      <c r="B42" s="122"/>
      <c r="C42" s="122"/>
      <c r="D42" s="122"/>
      <c r="E42" s="122"/>
      <c r="F42" s="122"/>
      <c r="G42" s="122"/>
      <c r="H42" s="123"/>
      <c r="I42" s="57"/>
      <c r="J42" s="57"/>
      <c r="K42" s="57"/>
      <c r="L42" s="57"/>
      <c r="M42" s="57"/>
      <c r="N42" s="57"/>
      <c r="O42" s="6"/>
      <c r="P42" s="6"/>
      <c r="Q42" s="6"/>
      <c r="R42" s="6"/>
    </row>
    <row r="43" spans="1:18" ht="6.75" customHeight="1">
      <c r="A43" s="21"/>
      <c r="C43" s="18"/>
      <c r="D43" s="18"/>
      <c r="E43" s="18"/>
      <c r="F43" s="18"/>
    </row>
    <row r="44" spans="1:18">
      <c r="A44" s="83" t="s">
        <v>99</v>
      </c>
      <c r="B44" s="83"/>
      <c r="C44" s="27" t="str">
        <f>+IF(COUNTIF(C30:G34,"=NO CUMPLE")&gt;0,"NO CUMPLE","CUMPLE")</f>
        <v>NO CUMPLE</v>
      </c>
      <c r="D44" s="21"/>
      <c r="E44" s="21"/>
      <c r="F44" s="21"/>
    </row>
    <row r="45" spans="1:18">
      <c r="A45" s="8"/>
      <c r="B45" s="16"/>
      <c r="C45" s="16"/>
      <c r="D45" s="16"/>
      <c r="E45" s="16"/>
      <c r="F45" s="16"/>
      <c r="G45" s="16"/>
      <c r="H45" s="16"/>
      <c r="I45" s="16"/>
      <c r="J45" s="16"/>
      <c r="K45" s="16"/>
      <c r="L45" s="16"/>
      <c r="M45" s="16"/>
      <c r="N45" s="6"/>
      <c r="O45" s="6"/>
      <c r="P45" s="6"/>
      <c r="Q45" s="6"/>
    </row>
    <row r="46" spans="1:18">
      <c r="A46" s="83" t="s">
        <v>100</v>
      </c>
      <c r="B46" s="83"/>
      <c r="C46" s="83"/>
      <c r="D46" s="83"/>
      <c r="E46" s="83"/>
      <c r="F46" s="83"/>
      <c r="G46" s="83"/>
      <c r="H46" s="83"/>
      <c r="O46" s="18"/>
      <c r="P46" s="18"/>
      <c r="Q46" s="18"/>
    </row>
    <row r="48" spans="1:18" s="17" customFormat="1" ht="54">
      <c r="A48" s="107" t="s">
        <v>101</v>
      </c>
      <c r="B48" s="32" t="s">
        <v>102</v>
      </c>
      <c r="C48" s="32" t="s">
        <v>103</v>
      </c>
      <c r="D48" s="32" t="s">
        <v>104</v>
      </c>
      <c r="E48" s="32" t="s">
        <v>105</v>
      </c>
      <c r="F48" s="32" t="s">
        <v>106</v>
      </c>
      <c r="G48" s="32" t="s">
        <v>107</v>
      </c>
      <c r="H48" s="35" t="s">
        <v>38</v>
      </c>
    </row>
    <row r="49" spans="1:8" s="17" customFormat="1" ht="52.5" customHeight="1">
      <c r="A49" s="107"/>
      <c r="B49" s="11" t="s">
        <v>108</v>
      </c>
      <c r="C49" s="33">
        <v>0</v>
      </c>
      <c r="D49" s="124" t="s">
        <v>109</v>
      </c>
      <c r="E49" s="124">
        <v>2</v>
      </c>
      <c r="F49" s="110">
        <f>+ROUND((E49/'Resumen región 31'!E5)*100,0)</f>
        <v>29</v>
      </c>
      <c r="G49" s="139">
        <f>IF(F49=0,0,IF(AND(F49&gt;0,F49&lt;=20),5,IF(AND(F49&gt;20,F49&lt;=50),15,IF(AND(F49&gt;50,F49&lt;=70),25,IF(AND(F49&gt;70,F49&lt;=100),40,"ERROR")))))</f>
        <v>15</v>
      </c>
      <c r="H49" s="136" t="s">
        <v>110</v>
      </c>
    </row>
    <row r="50" spans="1:8" s="17" customFormat="1" ht="52.5" customHeight="1">
      <c r="A50" s="107"/>
      <c r="B50" s="11" t="s">
        <v>111</v>
      </c>
      <c r="C50" s="33">
        <v>5</v>
      </c>
      <c r="D50" s="125"/>
      <c r="E50" s="125"/>
      <c r="F50" s="127"/>
      <c r="G50" s="139"/>
      <c r="H50" s="137"/>
    </row>
    <row r="51" spans="1:8" s="17" customFormat="1" ht="52.5" customHeight="1">
      <c r="A51" s="107"/>
      <c r="B51" s="11" t="s">
        <v>112</v>
      </c>
      <c r="C51" s="33">
        <v>15</v>
      </c>
      <c r="D51" s="125"/>
      <c r="E51" s="125"/>
      <c r="F51" s="127"/>
      <c r="G51" s="139"/>
      <c r="H51" s="137"/>
    </row>
    <row r="52" spans="1:8" s="17" customFormat="1" ht="52.5" customHeight="1">
      <c r="A52" s="107"/>
      <c r="B52" s="11" t="s">
        <v>113</v>
      </c>
      <c r="C52" s="33">
        <v>25</v>
      </c>
      <c r="D52" s="125"/>
      <c r="E52" s="125"/>
      <c r="F52" s="127"/>
      <c r="G52" s="139"/>
      <c r="H52" s="137"/>
    </row>
    <row r="53" spans="1:8" s="17" customFormat="1" ht="52.5" customHeight="1">
      <c r="A53" s="107"/>
      <c r="B53" s="11" t="s">
        <v>114</v>
      </c>
      <c r="C53" s="33">
        <v>40</v>
      </c>
      <c r="D53" s="126"/>
      <c r="E53" s="126"/>
      <c r="F53" s="111"/>
      <c r="G53" s="139"/>
      <c r="H53" s="138"/>
    </row>
    <row r="56" spans="1:8" ht="51.75" customHeight="1">
      <c r="A56" s="107" t="s">
        <v>115</v>
      </c>
      <c r="B56" s="32" t="s">
        <v>116</v>
      </c>
      <c r="C56" s="32" t="s">
        <v>103</v>
      </c>
      <c r="D56" s="32" t="s">
        <v>117</v>
      </c>
      <c r="E56" s="32" t="s">
        <v>118</v>
      </c>
      <c r="F56" s="128" t="s">
        <v>38</v>
      </c>
      <c r="G56" s="128"/>
      <c r="H56" s="128"/>
    </row>
    <row r="57" spans="1:8">
      <c r="A57" s="107"/>
      <c r="B57" s="31" t="s">
        <v>119</v>
      </c>
      <c r="C57" s="33">
        <v>0</v>
      </c>
      <c r="D57" s="55"/>
      <c r="E57" s="56"/>
      <c r="F57" s="129"/>
      <c r="G57" s="130"/>
      <c r="H57" s="131"/>
    </row>
    <row r="58" spans="1:8">
      <c r="A58" s="107"/>
      <c r="B58" s="31" t="s">
        <v>120</v>
      </c>
      <c r="C58" s="33">
        <v>5</v>
      </c>
      <c r="D58" s="55"/>
      <c r="E58" s="56"/>
      <c r="F58" s="129"/>
      <c r="G58" s="130"/>
      <c r="H58" s="131"/>
    </row>
    <row r="59" spans="1:8" ht="90.75" customHeight="1">
      <c r="A59" s="107"/>
      <c r="B59" s="31" t="s">
        <v>121</v>
      </c>
      <c r="C59" s="33">
        <v>15</v>
      </c>
      <c r="D59" s="55" t="s">
        <v>122</v>
      </c>
      <c r="E59" s="143">
        <v>0</v>
      </c>
      <c r="F59" s="140" t="s">
        <v>123</v>
      </c>
      <c r="G59" s="141"/>
      <c r="H59" s="142"/>
    </row>
    <row r="60" spans="1:8">
      <c r="A60" s="107"/>
      <c r="B60" s="31" t="s">
        <v>124</v>
      </c>
      <c r="C60" s="33">
        <v>30</v>
      </c>
      <c r="D60" s="55"/>
      <c r="E60" s="56"/>
      <c r="F60" s="129"/>
      <c r="G60" s="130"/>
      <c r="H60" s="131"/>
    </row>
    <row r="63" spans="1:8" ht="27">
      <c r="A63" s="107" t="s">
        <v>125</v>
      </c>
      <c r="B63" s="32" t="s">
        <v>126</v>
      </c>
      <c r="C63" s="32" t="s">
        <v>127</v>
      </c>
      <c r="D63" s="32" t="s">
        <v>128</v>
      </c>
      <c r="E63" s="32" t="s">
        <v>129</v>
      </c>
      <c r="F63" s="32" t="s">
        <v>103</v>
      </c>
      <c r="G63" s="32" t="s">
        <v>107</v>
      </c>
      <c r="H63" s="37" t="s">
        <v>38</v>
      </c>
    </row>
    <row r="64" spans="1:8" ht="137.25" customHeight="1">
      <c r="A64" s="107"/>
      <c r="B64" s="36">
        <v>59970</v>
      </c>
      <c r="C64" s="36">
        <v>99950</v>
      </c>
      <c r="D64" s="70">
        <v>75000</v>
      </c>
      <c r="E64" s="64" t="str">
        <f>+IF(AND(D64&gt;=B64,D64&lt;=C64),"CUMPLE","NO CUMPLE")</f>
        <v>CUMPLE</v>
      </c>
      <c r="F64" s="28">
        <v>20</v>
      </c>
      <c r="G64" s="145" t="s">
        <v>130</v>
      </c>
      <c r="H64" s="144" t="s">
        <v>131</v>
      </c>
    </row>
    <row r="66" spans="1:18">
      <c r="A66" s="5"/>
      <c r="B66" s="5"/>
      <c r="C66" s="8"/>
      <c r="D66" s="8"/>
      <c r="E66" s="8"/>
      <c r="F66" s="8"/>
      <c r="G66" s="8"/>
      <c r="H66" s="8"/>
      <c r="I66" s="8"/>
      <c r="J66" s="8"/>
      <c r="K66" s="8"/>
      <c r="L66" s="8"/>
      <c r="M66" s="7"/>
      <c r="N66" s="7"/>
      <c r="O66" s="7"/>
      <c r="P66" s="7"/>
      <c r="Q66" s="7"/>
    </row>
    <row r="67" spans="1:18" ht="105" customHeight="1">
      <c r="A67" s="132" t="s">
        <v>132</v>
      </c>
      <c r="B67" s="32" t="s">
        <v>133</v>
      </c>
      <c r="C67" s="32" t="s">
        <v>134</v>
      </c>
      <c r="D67" s="32" t="s">
        <v>103</v>
      </c>
      <c r="E67" s="32" t="s">
        <v>107</v>
      </c>
      <c r="F67" s="128" t="s">
        <v>38</v>
      </c>
      <c r="G67" s="128"/>
      <c r="H67" s="128"/>
      <c r="I67" s="8"/>
      <c r="J67" s="8"/>
      <c r="K67" s="7"/>
      <c r="L67" s="7"/>
      <c r="M67" s="7"/>
      <c r="N67" s="7"/>
      <c r="O67" s="7"/>
    </row>
    <row r="68" spans="1:18" ht="193.5" customHeight="1">
      <c r="A68" s="133"/>
      <c r="B68" s="39">
        <v>738</v>
      </c>
      <c r="C68" s="71">
        <v>1733</v>
      </c>
      <c r="D68" s="65">
        <v>10</v>
      </c>
      <c r="E68" s="148">
        <f>+IF(((C68-B68)/'Resumen región 31'!E3)*D68&gt;10,10,((C68-B68)/'Resumen región 31'!E3)*D68)</f>
        <v>3.2410423452768726</v>
      </c>
      <c r="F68" s="146" t="s">
        <v>135</v>
      </c>
      <c r="G68" s="147"/>
      <c r="H68" s="147"/>
      <c r="I68" s="8"/>
      <c r="J68" s="8"/>
      <c r="K68" s="7"/>
      <c r="L68" s="7"/>
      <c r="M68" s="7"/>
      <c r="N68" s="7"/>
      <c r="O68" s="7"/>
    </row>
    <row r="69" spans="1:18" s="17" customFormat="1" ht="42" customHeight="1">
      <c r="A69" s="121" t="s">
        <v>136</v>
      </c>
      <c r="B69" s="122"/>
      <c r="C69" s="122"/>
      <c r="D69" s="122"/>
      <c r="E69" s="122"/>
      <c r="F69" s="122"/>
      <c r="G69" s="122"/>
      <c r="H69" s="123"/>
      <c r="I69" s="57"/>
      <c r="J69" s="57"/>
      <c r="K69" s="57"/>
      <c r="L69" s="57"/>
      <c r="M69" s="57"/>
      <c r="N69" s="57"/>
      <c r="O69" s="6"/>
      <c r="P69" s="6"/>
      <c r="Q69" s="6"/>
      <c r="R69" s="6"/>
    </row>
  </sheetData>
  <mergeCells count="50">
    <mergeCell ref="A63:A64"/>
    <mergeCell ref="A67:A68"/>
    <mergeCell ref="F67:H67"/>
    <mergeCell ref="F68:H68"/>
    <mergeCell ref="A69:H69"/>
    <mergeCell ref="A56:A60"/>
    <mergeCell ref="F56:H56"/>
    <mergeCell ref="F57:H57"/>
    <mergeCell ref="F58:H58"/>
    <mergeCell ref="F59:H59"/>
    <mergeCell ref="F60:H60"/>
    <mergeCell ref="A46:H46"/>
    <mergeCell ref="A48:A53"/>
    <mergeCell ref="D49:D53"/>
    <mergeCell ref="E49:E53"/>
    <mergeCell ref="F49:F53"/>
    <mergeCell ref="G49:G53"/>
    <mergeCell ref="H49:H53"/>
    <mergeCell ref="A44:B44"/>
    <mergeCell ref="C37:C38"/>
    <mergeCell ref="D37:D38"/>
    <mergeCell ref="E37:E38"/>
    <mergeCell ref="F37:H38"/>
    <mergeCell ref="A39:D39"/>
    <mergeCell ref="F39:H39"/>
    <mergeCell ref="A40:D40"/>
    <mergeCell ref="F40:H40"/>
    <mergeCell ref="A41:D41"/>
    <mergeCell ref="F41:H41"/>
    <mergeCell ref="A42:H42"/>
    <mergeCell ref="A29:B29"/>
    <mergeCell ref="A32:A33"/>
    <mergeCell ref="C33:G33"/>
    <mergeCell ref="C34:G34"/>
    <mergeCell ref="A36:B36"/>
    <mergeCell ref="C36:E36"/>
    <mergeCell ref="F36:H36"/>
    <mergeCell ref="C28:G28"/>
    <mergeCell ref="A1:H1"/>
    <mergeCell ref="B3:E3"/>
    <mergeCell ref="G6:H6"/>
    <mergeCell ref="G7:H7"/>
    <mergeCell ref="G8:H8"/>
    <mergeCell ref="G9:H9"/>
    <mergeCell ref="G10:H10"/>
    <mergeCell ref="G11:H11"/>
    <mergeCell ref="A13:B13"/>
    <mergeCell ref="A20:D20"/>
    <mergeCell ref="A21:B21"/>
    <mergeCell ref="A26:B26"/>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728C518D-7F9C-4E01-8EDB-49BEAB96DD49}">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137</v>
      </c>
      <c r="B1" s="1" t="s">
        <v>138</v>
      </c>
    </row>
    <row r="2" spans="1:2">
      <c r="A2" s="1" t="s">
        <v>82</v>
      </c>
      <c r="B2" s="1">
        <v>1</v>
      </c>
    </row>
    <row r="3" spans="1:2">
      <c r="A3" s="1" t="s">
        <v>59</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2024-08-23T22:51:17Z</dcterms:modified>
  <cp:category/>
  <cp:contentStatus/>
</cp:coreProperties>
</file>